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03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14" i="1"/>
  <c r="G12" l="1"/>
  <c r="G11"/>
  <c r="P12"/>
  <c r="J12"/>
  <c r="K12" s="1"/>
  <c r="P11"/>
  <c r="J11"/>
  <c r="K11" s="1"/>
  <c r="G10"/>
  <c r="J10"/>
  <c r="K10" s="1"/>
  <c r="AC10" s="1"/>
  <c r="P10"/>
  <c r="G9"/>
  <c r="G8"/>
  <c r="G7"/>
  <c r="G6"/>
  <c r="G18"/>
  <c r="G17"/>
  <c r="G16"/>
  <c r="G14"/>
  <c r="P7"/>
  <c r="AC7"/>
  <c r="J18"/>
  <c r="K18" s="1"/>
  <c r="AC12" l="1"/>
  <c r="AC11"/>
  <c r="AC18"/>
  <c r="P9"/>
  <c r="J9"/>
  <c r="K9" s="1"/>
  <c r="P8"/>
  <c r="P6"/>
  <c r="P15"/>
  <c r="P17"/>
  <c r="P14"/>
  <c r="J6"/>
  <c r="K6" s="1"/>
  <c r="AC6" s="1"/>
  <c r="K14"/>
  <c r="AC14" s="1"/>
  <c r="G15"/>
  <c r="K3" s="1"/>
  <c r="J15"/>
  <c r="K15" s="1"/>
  <c r="AC15" s="1"/>
  <c r="AD7" s="1"/>
  <c r="J17"/>
  <c r="K17" s="1"/>
  <c r="AC17" s="1"/>
  <c r="L11" l="1"/>
  <c r="L12"/>
  <c r="L10"/>
  <c r="AC8"/>
  <c r="AC9"/>
  <c r="L9"/>
  <c r="L6"/>
  <c r="AC5"/>
  <c r="AC13" s="1"/>
  <c r="AD18"/>
  <c r="AD15" l="1"/>
  <c r="AD9"/>
  <c r="AD8"/>
  <c r="AD6"/>
  <c r="AD14"/>
  <c r="AE18" s="1"/>
  <c r="AD17"/>
  <c r="AE7" l="1"/>
  <c r="AD5"/>
  <c r="AD13"/>
  <c r="AE14" l="1"/>
  <c r="AF18" s="1"/>
  <c r="AE6"/>
  <c r="AF7" s="1"/>
  <c r="AE9"/>
  <c r="AE8"/>
  <c r="AE17"/>
  <c r="AE15"/>
  <c r="AF8" l="1"/>
  <c r="AF9"/>
  <c r="AE5"/>
  <c r="AE13"/>
  <c r="AF14" s="1"/>
  <c r="AG18" s="1"/>
  <c r="AF6" l="1"/>
  <c r="AG7" s="1"/>
  <c r="AF17"/>
  <c r="AF15"/>
  <c r="AF13" l="1"/>
  <c r="AG14" s="1"/>
  <c r="AH18" s="1"/>
  <c r="AG8"/>
  <c r="AG9"/>
  <c r="AF5"/>
  <c r="AG15" l="1"/>
  <c r="AG17"/>
  <c r="AG6"/>
  <c r="AH7" s="1"/>
  <c r="AG13" l="1"/>
  <c r="AH15" s="1"/>
  <c r="AH14"/>
  <c r="AI18" s="1"/>
  <c r="AG5"/>
  <c r="AH9"/>
  <c r="AH8"/>
  <c r="AH17" l="1"/>
  <c r="AH13" s="1"/>
  <c r="AH6"/>
  <c r="AI7" s="1"/>
  <c r="AI17" l="1"/>
  <c r="AI14"/>
  <c r="AJ18" s="1"/>
  <c r="AI15"/>
  <c r="AI8"/>
  <c r="AH5"/>
  <c r="AI9"/>
  <c r="AI13" l="1"/>
  <c r="AJ17" s="1"/>
  <c r="AI6"/>
  <c r="AJ7" s="1"/>
  <c r="AJ14"/>
  <c r="AJ15"/>
  <c r="AJ9" l="1"/>
  <c r="AJ8"/>
  <c r="AI5"/>
  <c r="AJ6" l="1"/>
  <c r="L18" l="1"/>
  <c r="L14"/>
  <c r="L17"/>
  <c r="L15"/>
</calcChain>
</file>

<file path=xl/sharedStrings.xml><?xml version="1.0" encoding="utf-8"?>
<sst xmlns="http://schemas.openxmlformats.org/spreadsheetml/2006/main" count="109" uniqueCount="65">
  <si>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</si>
  <si>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</si>
  <si>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</si>
  <si>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</si>
  <si>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</si>
  <si>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</si>
  <si>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</si>
  <si>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</si>
  <si>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</si>
  <si>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</si>
  <si>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Ylva</t>
  </si>
  <si>
    <t>Orkanen</t>
  </si>
  <si>
    <t>John Middelboe</t>
  </si>
  <si>
    <t>Impala 36</t>
  </si>
  <si>
    <t>Vita</t>
  </si>
  <si>
    <t>Jan Jensen</t>
  </si>
  <si>
    <t>Præmietid</t>
  </si>
  <si>
    <t>I sek</t>
  </si>
  <si>
    <t>Sejltid</t>
  </si>
  <si>
    <t>Måltid</t>
  </si>
  <si>
    <t>Starttid</t>
  </si>
  <si>
    <t>Bådtype</t>
  </si>
  <si>
    <t>Klub</t>
  </si>
  <si>
    <t>FS</t>
  </si>
  <si>
    <t>SB</t>
  </si>
  <si>
    <t>Duet</t>
  </si>
  <si>
    <t>Adventura</t>
  </si>
  <si>
    <t>Erik Bay</t>
  </si>
  <si>
    <t>Rigmor</t>
  </si>
  <si>
    <t>Contrast 33 Spe</t>
  </si>
  <si>
    <t>Bent Sommer</t>
  </si>
  <si>
    <t>Cirkel</t>
  </si>
  <si>
    <t>Let</t>
  </si>
  <si>
    <t>Vind</t>
  </si>
  <si>
    <t>Bane</t>
  </si>
  <si>
    <t>Mellem</t>
  </si>
  <si>
    <t>Hård</t>
  </si>
  <si>
    <t>I sekunder</t>
  </si>
  <si>
    <t>1 =Cirkel let    2 =Cirkel mellem    3 =Cirkel hård    4 =Op/ned let    5 =Op/ned mellem    6 =Op/ned hård    7 =GPH</t>
  </si>
  <si>
    <t>Plads</t>
  </si>
  <si>
    <t>Fredericia og Strib sejlklubs tirsdagssejlads</t>
  </si>
  <si>
    <t>Dato:</t>
  </si>
  <si>
    <t>Referencemål:</t>
  </si>
  <si>
    <t>Sømil:</t>
  </si>
  <si>
    <t>Vindbane:</t>
  </si>
  <si>
    <t>Match 28</t>
  </si>
  <si>
    <t>Peter Lorentzen</t>
  </si>
  <si>
    <t>Dalsgaard</t>
  </si>
  <si>
    <t>Elvstrøm 1/4 ton</t>
  </si>
  <si>
    <t>Fox Lady</t>
  </si>
  <si>
    <t>Klaus Qvitzau</t>
  </si>
  <si>
    <t>MIN</t>
  </si>
  <si>
    <t>Torben Pedersen</t>
  </si>
  <si>
    <t>Giraffen</t>
  </si>
  <si>
    <t>Luffe</t>
  </si>
  <si>
    <t>Finn S</t>
  </si>
  <si>
    <t>Gul Båd</t>
  </si>
  <si>
    <t>Spækhugger</t>
  </si>
  <si>
    <t>Dinex</t>
  </si>
  <si>
    <t>L 23</t>
  </si>
  <si>
    <t>Ingeborg</t>
  </si>
  <si>
    <t>Strib sejlklub</t>
  </si>
  <si>
    <t>Dagmar</t>
  </si>
  <si>
    <t>DNS</t>
  </si>
  <si>
    <t>18.08.2015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</si>
</sst>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</numFmts>
  <fonts count="5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21" fontId="0" fillId="0" borderId="0" xfId="0" applyNumberFormat="1"/>
    <xf numFmtId="165" fontId="0" fillId="0" borderId="0" xfId="1" applyNumberFormat="1" applyFont="1"/>
    <xf numFmtId="0" fontId="0" fillId="2" borderId="0" xfId="0" applyFill="1"/>
    <xf numFmtId="21" fontId="0" fillId="0" borderId="0" xfId="0" applyNumberFormat="1" applyFill="1"/>
    <xf numFmtId="167" fontId="0" fillId="0" borderId="0" xfId="0" applyNumberFormat="1"/>
    <xf numFmtId="21" fontId="0" fillId="0" borderId="0" xfId="0" applyNumberFormat="1" applyFill="1" applyProtection="1">
      <protection locked="0"/>
    </xf>
    <xf numFmtId="0" fontId="2" fillId="0" borderId="0" xfId="0" applyFont="1"/>
    <xf numFmtId="168" fontId="0" fillId="2" borderId="0" xfId="0" applyNumberFormat="1" applyFill="1"/>
    <xf numFmtId="168" fontId="0" fillId="0" borderId="0" xfId="0" applyNumberFormat="1"/>
    <xf numFmtId="168" fontId="0" fillId="0" borderId="0" xfId="0" applyNumberFormat="1" applyFill="1"/>
    <xf numFmtId="0" fontId="0" fillId="0" borderId="1" xfId="0" applyBorder="1"/>
    <xf numFmtId="0" fontId="3" fillId="0" borderId="0" xfId="0" applyFont="1"/>
    <xf numFmtId="0" fontId="2" fillId="2" borderId="0" xfId="0" applyFont="1" applyFill="1"/>
    <xf numFmtId="168" fontId="0" fillId="4" borderId="1" xfId="0" applyNumberFormat="1" applyFill="1" applyBorder="1"/>
    <xf numFmtId="168" fontId="2" fillId="4" borderId="1" xfId="0" applyNumberFormat="1" applyFont="1" applyFill="1" applyBorder="1"/>
    <xf numFmtId="0" fontId="0" fillId="0" borderId="0" xfId="0" applyNumberFormat="1"/>
    <xf numFmtId="0" fontId="0" fillId="2" borderId="0" xfId="0" applyNumberFormat="1" applyFill="1"/>
    <xf numFmtId="0" fontId="0" fillId="4" borderId="0" xfId="0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4" fontId="0" fillId="4" borderId="2" xfId="0" applyNumberFormat="1" applyFill="1" applyBorder="1"/>
    <xf numFmtId="0" fontId="0" fillId="0" borderId="2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/>
    <xf numFmtId="0" fontId="2" fillId="4" borderId="2" xfId="0" applyFont="1" applyFill="1" applyBorder="1" applyAlignment="1">
      <alignment horizontal="right"/>
    </xf>
    <xf numFmtId="21" fontId="0" fillId="0" borderId="0" xfId="0" applyNumberFormat="1" applyFill="1" applyAlignment="1" applyProtection="1">
      <alignment horizontal="center" vertical="center"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1000-sep (2 dec)" xfId="1" builtinId="3"/>
    <cellStyle name="Euro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3</xdr:row>
      <xdr:rowOff>123825</xdr:rowOff>
    </xdr:to>
    <xdr:sp macro="" textlink="">
      <xdr:nvSpPr>
        <xdr:cNvPr id="103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showZeros="0" tabSelected="1" workbookViewId="0">
      <selection activeCell="H4" sqref="H4"/>
    </sheetView>
  </sheetViews>
  <sheetFormatPr defaultRowHeight="12.75"/>
  <cols>
    <col min="1" max="1" width="3.5703125" customWidth="1"/>
    <col min="2" max="2" width="5.85546875" customWidth="1"/>
    <col min="3" max="3" width="15" customWidth="1"/>
    <col min="4" max="4" width="11.5703125" customWidth="1"/>
    <col min="5" max="5" width="19.85546875" customWidth="1"/>
    <col min="6" max="6" width="4.7109375" bestFit="1" customWidth="1"/>
    <col min="7" max="7" width="6.85546875" customWidth="1"/>
    <col min="8" max="8" width="10.85546875" customWidth="1"/>
    <col min="9" max="9" width="9" customWidth="1"/>
    <col min="10" max="10" width="12.28515625" bestFit="1" customWidth="1"/>
    <col min="11" max="11" width="9.5703125" bestFit="1" customWidth="1"/>
    <col min="12" max="12" width="9.5703125" customWidth="1"/>
    <col min="13" max="13" width="6.5703125" bestFit="1" customWidth="1"/>
    <col min="14" max="14" width="3.42578125" customWidth="1"/>
    <col min="15" max="15" width="18.28515625" customWidth="1"/>
    <col min="16" max="16" width="9.7109375" bestFit="1" customWidth="1"/>
    <col min="24" max="24" width="3.140625" customWidth="1"/>
    <col min="26" max="26" width="9.28515625" customWidth="1"/>
  </cols>
  <sheetData>
    <row r="1" spans="1:36" ht="13.5" customHeight="1">
      <c r="A1" s="31" t="s">
        <v>40</v>
      </c>
      <c r="B1" s="32"/>
      <c r="C1" s="32"/>
      <c r="D1" s="32"/>
      <c r="E1" s="32"/>
      <c r="F1" s="32"/>
      <c r="G1" s="32"/>
      <c r="H1" s="32"/>
      <c r="J1" s="7" t="s">
        <v>44</v>
      </c>
      <c r="K1" s="19">
        <v>5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</row>
    <row r="2" spans="1:36" ht="20.25" customHeight="1">
      <c r="A2" s="32"/>
      <c r="B2" s="32"/>
      <c r="C2" s="32"/>
      <c r="D2" s="32"/>
      <c r="E2" s="32"/>
      <c r="F2" s="32"/>
      <c r="G2" s="32"/>
      <c r="H2" s="32"/>
      <c r="J2" s="7" t="s">
        <v>43</v>
      </c>
      <c r="K2" s="20">
        <v>6</v>
      </c>
      <c r="L2" s="22"/>
      <c r="P2" s="12" t="s">
        <v>34</v>
      </c>
      <c r="Q2" s="7" t="s">
        <v>31</v>
      </c>
      <c r="R2" s="7" t="s">
        <v>31</v>
      </c>
      <c r="S2" s="7" t="s">
        <v>31</v>
      </c>
      <c r="T2" t="s">
        <v>5</v>
      </c>
      <c r="U2" t="s">
        <v>5</v>
      </c>
      <c r="V2" t="s">
        <v>5</v>
      </c>
      <c r="W2" t="s">
        <v>6</v>
      </c>
    </row>
    <row r="3" spans="1:36">
      <c r="A3" s="18"/>
      <c r="B3" s="18"/>
      <c r="C3" s="18"/>
      <c r="D3" s="18"/>
      <c r="E3" s="18"/>
      <c r="F3" s="18"/>
      <c r="G3" s="27" t="s">
        <v>41</v>
      </c>
      <c r="H3" s="21" t="s">
        <v>64</v>
      </c>
      <c r="J3" s="7" t="s">
        <v>42</v>
      </c>
      <c r="K3" s="23">
        <f>MAX(G4:G12)</f>
        <v>866.2</v>
      </c>
      <c r="L3" s="24"/>
      <c r="P3" s="12" t="s">
        <v>33</v>
      </c>
      <c r="Q3" s="7" t="s">
        <v>32</v>
      </c>
      <c r="R3" s="7" t="s">
        <v>35</v>
      </c>
      <c r="S3" s="7" t="s">
        <v>36</v>
      </c>
      <c r="T3" s="7" t="s">
        <v>32</v>
      </c>
      <c r="U3" s="7" t="s">
        <v>35</v>
      </c>
      <c r="V3" s="7" t="s">
        <v>36</v>
      </c>
      <c r="W3" t="s">
        <v>6</v>
      </c>
    </row>
    <row r="5" spans="1:36" s="3" customFormat="1">
      <c r="A5" s="3" t="s">
        <v>1</v>
      </c>
      <c r="B5" s="3" t="s">
        <v>3</v>
      </c>
      <c r="C5" s="3" t="s">
        <v>21</v>
      </c>
      <c r="D5" s="3" t="s">
        <v>2</v>
      </c>
      <c r="E5" s="3" t="s">
        <v>4</v>
      </c>
      <c r="F5" s="3" t="s">
        <v>22</v>
      </c>
      <c r="G5" s="3" t="s">
        <v>0</v>
      </c>
      <c r="H5" s="3" t="s">
        <v>20</v>
      </c>
      <c r="I5" s="3" t="s">
        <v>19</v>
      </c>
      <c r="J5" s="3" t="s">
        <v>18</v>
      </c>
      <c r="K5" s="3" t="s">
        <v>17</v>
      </c>
      <c r="L5" s="3" t="s">
        <v>16</v>
      </c>
      <c r="M5" s="17"/>
      <c r="N5" s="17"/>
      <c r="Q5" s="8"/>
      <c r="R5" s="8"/>
      <c r="S5" s="8"/>
      <c r="T5" s="8"/>
      <c r="U5" s="8"/>
      <c r="V5" s="8"/>
      <c r="W5" s="8"/>
      <c r="AB5" s="3" t="s">
        <v>51</v>
      </c>
      <c r="AC5" s="3">
        <f t="shared" ref="AC5:AI5" si="0">MIN(AC6:AC12)</f>
        <v>0</v>
      </c>
      <c r="AD5" s="3">
        <f t="shared" si="0"/>
        <v>0</v>
      </c>
      <c r="AE5" s="3">
        <f t="shared" si="0"/>
        <v>0</v>
      </c>
      <c r="AF5" s="3" t="e">
        <f t="shared" si="0"/>
        <v>#REF!</v>
      </c>
      <c r="AG5" s="3" t="e">
        <f t="shared" si="0"/>
        <v>#REF!</v>
      </c>
      <c r="AH5" s="3" t="e">
        <f t="shared" si="0"/>
        <v>#REF!</v>
      </c>
      <c r="AI5" s="3" t="e">
        <f t="shared" si="0"/>
        <v>#REF!</v>
      </c>
    </row>
    <row r="6" spans="1:36">
      <c r="A6">
        <v>1</v>
      </c>
      <c r="B6">
        <v>436</v>
      </c>
      <c r="C6" t="s">
        <v>7</v>
      </c>
      <c r="D6" t="s">
        <v>8</v>
      </c>
      <c r="E6" t="s">
        <v>9</v>
      </c>
      <c r="F6" t="s">
        <v>23</v>
      </c>
      <c r="G6" s="9">
        <f>IF(K1=1,Q6,0)+IF(K1=2,R6,0)+IF(K1=3,S6,0)+IF(K1=4,T6,0)+IF(K1=5,U6,0)+IF(K1=6,V6,0)+IF(K1=7,W6,0)</f>
        <v>826.6</v>
      </c>
      <c r="H6" s="1">
        <v>0.77083333333333337</v>
      </c>
      <c r="I6" s="6">
        <v>0.83048611111111104</v>
      </c>
      <c r="J6" s="4">
        <f>I6-H6</f>
        <v>5.9652777777777666E-2</v>
      </c>
      <c r="K6" s="2">
        <f t="shared" ref="K6" si="1">(HOUR(J6)*3600)+(MINUTE(J6)*60)+SECOND(J6)</f>
        <v>5154</v>
      </c>
      <c r="L6" s="5">
        <f>(K6+(K3*K2-G6*K2))/24/60/60</f>
        <v>6.2402777777777779E-2</v>
      </c>
      <c r="M6" s="25">
        <v>1</v>
      </c>
      <c r="N6" s="16"/>
      <c r="P6" s="11" t="str">
        <f>D6</f>
        <v>Isabel 2</v>
      </c>
      <c r="Q6" s="14">
        <v>836.2</v>
      </c>
      <c r="R6" s="14">
        <v>665.6</v>
      </c>
      <c r="S6" s="14">
        <v>596.79999999999995</v>
      </c>
      <c r="T6" s="14">
        <v>1083.4000000000001</v>
      </c>
      <c r="U6" s="14">
        <v>826.6</v>
      </c>
      <c r="V6" s="14">
        <v>719</v>
      </c>
      <c r="W6" s="14">
        <v>674</v>
      </c>
      <c r="X6" s="10"/>
      <c r="AC6" s="16">
        <f t="shared" ref="AC6" si="2">K6</f>
        <v>5154</v>
      </c>
      <c r="AD6">
        <f>IF(AC6=AC13,"1",AC6)</f>
        <v>5154</v>
      </c>
      <c r="AE6">
        <f>IF(AD6=AD13,"2",AD6)</f>
        <v>5154</v>
      </c>
      <c r="AF6">
        <f>IF(AE6=AE5,"3",AE6)</f>
        <v>5154</v>
      </c>
      <c r="AG6" t="e">
        <f>IF(AF6=AF5,"4",AF6)</f>
        <v>#REF!</v>
      </c>
      <c r="AH6" t="e">
        <f>IF(AG6=AG5,"5",AG6)</f>
        <v>#REF!</v>
      </c>
      <c r="AI6" t="e">
        <f>IF(AH6=AH5,"6",AH6)</f>
        <v>#REF!</v>
      </c>
      <c r="AJ6" t="e">
        <f>IF(AI6=AI5,"7",AI6)</f>
        <v>#REF!</v>
      </c>
    </row>
    <row r="7" spans="1:36">
      <c r="A7">
        <v>1</v>
      </c>
      <c r="B7">
        <v>35</v>
      </c>
      <c r="C7" t="s">
        <v>25</v>
      </c>
      <c r="D7" t="s">
        <v>26</v>
      </c>
      <c r="E7" t="s">
        <v>27</v>
      </c>
      <c r="F7" t="s">
        <v>24</v>
      </c>
      <c r="G7" s="9">
        <f>IF(K1=1,Q7,0)+IF(K1=2,R7,0)+IF(K1=3,S7,0)+IF(K1=4,T7,0)+IF(K1=5,U7,0)+IF(K1=6,V7,0)+IF(K1=7,W7,0)</f>
        <v>836.6</v>
      </c>
      <c r="H7" s="1">
        <v>0.77083333333333337</v>
      </c>
      <c r="I7" s="29" t="s">
        <v>63</v>
      </c>
      <c r="J7" s="4"/>
      <c r="K7" s="2"/>
      <c r="L7" s="5"/>
      <c r="M7" s="25"/>
      <c r="N7" s="16"/>
      <c r="P7" s="11" t="str">
        <f>D7</f>
        <v>Adventura</v>
      </c>
      <c r="Q7" s="14">
        <v>847.2</v>
      </c>
      <c r="R7" s="14">
        <v>671.6</v>
      </c>
      <c r="S7" s="14">
        <v>601.79999999999995</v>
      </c>
      <c r="T7" s="14">
        <v>1103.4000000000001</v>
      </c>
      <c r="U7" s="14">
        <v>836.6</v>
      </c>
      <c r="V7" s="14">
        <v>732.2</v>
      </c>
      <c r="W7" s="14">
        <v>680.6</v>
      </c>
      <c r="X7" s="10"/>
      <c r="AC7" s="16">
        <f t="shared" ref="AC7" si="3">K7</f>
        <v>0</v>
      </c>
      <c r="AD7">
        <f>IF(AC7=AC15,"1",AC7)</f>
        <v>0</v>
      </c>
      <c r="AE7">
        <f>IF(AD7=AD15,"2",AD7)</f>
        <v>0</v>
      </c>
      <c r="AF7">
        <f>IF(AE7=AE6,"3",AE7)</f>
        <v>0</v>
      </c>
      <c r="AG7">
        <f>IF(AF7=AF6,"4",AF7)</f>
        <v>0</v>
      </c>
      <c r="AH7" t="e">
        <f>IF(AG7=AG6,"5",AG7)</f>
        <v>#REF!</v>
      </c>
      <c r="AI7" t="e">
        <f>IF(AH7=AH6,"6",AH7)</f>
        <v>#REF!</v>
      </c>
      <c r="AJ7" t="e">
        <f>IF(AI7=AI6,"7",AI7)</f>
        <v>#REF!</v>
      </c>
    </row>
    <row r="8" spans="1:36">
      <c r="A8">
        <v>1</v>
      </c>
      <c r="B8">
        <v>226</v>
      </c>
      <c r="C8" t="s">
        <v>29</v>
      </c>
      <c r="D8" t="s">
        <v>28</v>
      </c>
      <c r="E8" t="s">
        <v>30</v>
      </c>
      <c r="F8" t="s">
        <v>24</v>
      </c>
      <c r="G8" s="9">
        <f>IF(K1=1,Q8,0)+IF(K1=2,R8,0)+IF(K1=3,S8,0)+IF(K1=4,T8,0)+IF(K1=5,U8,0)+IF(K1=6,V8,0)+IF(K1=7,W8,0)</f>
        <v>754.2</v>
      </c>
      <c r="H8" s="1">
        <v>0.77083333333333337</v>
      </c>
      <c r="I8" s="29" t="s">
        <v>63</v>
      </c>
      <c r="J8" s="4"/>
      <c r="K8" s="2"/>
      <c r="L8" s="5"/>
      <c r="M8" s="16"/>
      <c r="N8" s="16"/>
      <c r="P8" s="11" t="str">
        <f t="shared" ref="P8:P10" si="4">D8</f>
        <v>Rigmor</v>
      </c>
      <c r="Q8" s="14">
        <v>766.2</v>
      </c>
      <c r="R8" s="14">
        <v>603</v>
      </c>
      <c r="S8" s="14">
        <v>537.20000000000005</v>
      </c>
      <c r="T8" s="14">
        <v>995.6</v>
      </c>
      <c r="U8" s="14">
        <v>754.2</v>
      </c>
      <c r="V8" s="14">
        <v>653.20000000000005</v>
      </c>
      <c r="W8" s="14">
        <v>611</v>
      </c>
      <c r="X8" s="10"/>
      <c r="AC8" s="16">
        <f>K8</f>
        <v>0</v>
      </c>
      <c r="AD8">
        <f>IF(AC8=AC13,"1",AC8)</f>
        <v>0</v>
      </c>
      <c r="AE8">
        <f>IF(AD8=AD13,"2",AD8)</f>
        <v>0</v>
      </c>
      <c r="AF8" t="e">
        <f>IF(AE8=#REF!,"3",AE8)</f>
        <v>#REF!</v>
      </c>
      <c r="AG8" t="e">
        <f>IF(AF8=#REF!,"4",AF8)</f>
        <v>#REF!</v>
      </c>
      <c r="AH8" t="e">
        <f>IF(AG8=#REF!,"5",AG8)</f>
        <v>#REF!</v>
      </c>
      <c r="AI8" t="e">
        <f>IF(AH8=#REF!,"6",AH8)</f>
        <v>#REF!</v>
      </c>
      <c r="AJ8" t="e">
        <f>IF(AI8=#REF!,"7",AI8)</f>
        <v>#REF!</v>
      </c>
    </row>
    <row r="9" spans="1:36">
      <c r="A9">
        <v>1</v>
      </c>
      <c r="B9">
        <v>24</v>
      </c>
      <c r="C9" t="s">
        <v>48</v>
      </c>
      <c r="D9" t="s">
        <v>49</v>
      </c>
      <c r="E9" t="s">
        <v>50</v>
      </c>
      <c r="F9" t="s">
        <v>24</v>
      </c>
      <c r="G9" s="9">
        <f>IF(K1=1,Q9,0)+IF(K1=2,R9,0)+IF(K1=3,S9,0)+IF(K1=4,T9,0)+IF(K1=5,U9,0)+IF(K1=6,V9,0)+IF(K1=7,W9,0)</f>
        <v>797.4</v>
      </c>
      <c r="H9" s="1">
        <v>0.77083333333333337</v>
      </c>
      <c r="I9" s="6">
        <v>0.82934027777777775</v>
      </c>
      <c r="J9" s="4">
        <f t="shared" ref="J9:J10" si="5">I9-H9</f>
        <v>5.8506944444444375E-2</v>
      </c>
      <c r="K9" s="2">
        <f t="shared" ref="K9:K10" si="6">(HOUR(J9)*3600)+(MINUTE(J9)*60)+SECOND(J9)</f>
        <v>5055</v>
      </c>
      <c r="L9" s="5">
        <f>(K9+(K3*K2-G9*K2))/24/60/60</f>
        <v>6.3284722222222228E-2</v>
      </c>
      <c r="M9" s="25">
        <v>2</v>
      </c>
      <c r="N9" s="16"/>
      <c r="P9" s="11" t="str">
        <f t="shared" si="4"/>
        <v>Fox Lady</v>
      </c>
      <c r="Q9" s="14">
        <v>785.2</v>
      </c>
      <c r="R9" s="14">
        <v>652.79999999999995</v>
      </c>
      <c r="S9" s="14">
        <v>594.4</v>
      </c>
      <c r="T9" s="14">
        <v>1000.6</v>
      </c>
      <c r="U9" s="14">
        <v>797.4</v>
      </c>
      <c r="V9" s="14">
        <v>712.6</v>
      </c>
      <c r="W9" s="14">
        <v>658</v>
      </c>
      <c r="X9" s="10"/>
      <c r="AC9" s="16">
        <f t="shared" ref="AC9:AC10" si="7">K9</f>
        <v>5055</v>
      </c>
      <c r="AD9">
        <f>IF(AC9=AC13,"1",AC9)</f>
        <v>5055</v>
      </c>
      <c r="AE9">
        <f>IF(AD9=AD13,"2",AD9)</f>
        <v>5055</v>
      </c>
      <c r="AF9" t="e">
        <f>IF(AE9=#REF!,"3",AE9)</f>
        <v>#REF!</v>
      </c>
      <c r="AG9" t="e">
        <f>IF(AF9=#REF!,"4",AF9)</f>
        <v>#REF!</v>
      </c>
      <c r="AH9" t="e">
        <f>IF(AG9=#REF!,"5",AG9)</f>
        <v>#REF!</v>
      </c>
      <c r="AI9" t="e">
        <f>IF(AH9=#REF!,"6",AH9)</f>
        <v>#REF!</v>
      </c>
      <c r="AJ9" t="e">
        <f>IF(AI9=#REF!,"7",AI9)</f>
        <v>#REF!</v>
      </c>
    </row>
    <row r="10" spans="1:36">
      <c r="A10">
        <v>1</v>
      </c>
      <c r="B10">
        <v>421</v>
      </c>
      <c r="C10" t="s">
        <v>57</v>
      </c>
      <c r="D10" t="s">
        <v>56</v>
      </c>
      <c r="F10" t="s">
        <v>24</v>
      </c>
      <c r="G10" s="9">
        <f>IF(K1=1,Q10,0)+IF(K1=2,R10,0)+IF(K1=3,S10,0)+IF(K1=4,T10,0)+IF(K1=5,U10,0)+IF(K1=6,V10,0)+IF(K1=7,W10,0)</f>
        <v>817.2</v>
      </c>
      <c r="H10" s="1">
        <v>0.77083333333333337</v>
      </c>
      <c r="I10" s="6">
        <v>0.83818287037037031</v>
      </c>
      <c r="J10" s="4">
        <f t="shared" si="5"/>
        <v>6.7349537037036944E-2</v>
      </c>
      <c r="K10" s="2">
        <f t="shared" si="6"/>
        <v>5819</v>
      </c>
      <c r="L10" s="5">
        <f>(K10+(K3*K2-G10*K2))/24/60/60</f>
        <v>7.0752314814814823E-2</v>
      </c>
      <c r="M10" s="25">
        <v>4</v>
      </c>
      <c r="N10" s="16"/>
      <c r="P10" s="26" t="str">
        <f t="shared" si="4"/>
        <v>Gul Båd</v>
      </c>
      <c r="Q10" s="14">
        <v>808.4</v>
      </c>
      <c r="R10" s="14">
        <v>660.8</v>
      </c>
      <c r="S10" s="14">
        <v>596.20000000000005</v>
      </c>
      <c r="T10" s="14">
        <v>1047.2</v>
      </c>
      <c r="U10" s="14">
        <v>817.2</v>
      </c>
      <c r="V10" s="14">
        <v>720.2</v>
      </c>
      <c r="W10" s="14">
        <v>666.8</v>
      </c>
      <c r="X10" s="10"/>
      <c r="AC10" s="16">
        <f t="shared" si="7"/>
        <v>5819</v>
      </c>
    </row>
    <row r="11" spans="1:36">
      <c r="A11">
        <v>1</v>
      </c>
      <c r="B11">
        <v>109</v>
      </c>
      <c r="C11" t="s">
        <v>59</v>
      </c>
      <c r="D11" t="s">
        <v>60</v>
      </c>
      <c r="E11" t="s">
        <v>61</v>
      </c>
      <c r="F11" t="s">
        <v>24</v>
      </c>
      <c r="G11" s="9">
        <f>IF(K1=1,Q11,0)+IF(K1=2,R11,0)+IF(K1=3,S11,0)+IF(K1=4,T11,0)+IF(K1=5,U11,0)+IF(K1=6,V11,0)+IF(K1=7,W11,0)</f>
        <v>866.2</v>
      </c>
      <c r="H11" s="1">
        <v>0.77083333333333337</v>
      </c>
      <c r="I11" s="6">
        <v>0.8369212962962963</v>
      </c>
      <c r="J11" s="4">
        <f t="shared" ref="J11:J12" si="8">I11-H11</f>
        <v>6.6087962962962932E-2</v>
      </c>
      <c r="K11" s="2">
        <f t="shared" ref="K11:K12" si="9">(HOUR(J11)*3600)+(MINUTE(J11)*60)+SECOND(J11)</f>
        <v>5710</v>
      </c>
      <c r="L11" s="5">
        <f>(K11+(K3*K2-G11*K2))/24/60/60</f>
        <v>6.6087962962962959E-2</v>
      </c>
      <c r="M11" s="25">
        <v>3</v>
      </c>
      <c r="N11" s="16"/>
      <c r="P11" s="26" t="str">
        <f t="shared" ref="P11:P12" si="10">D11</f>
        <v>Ingeborg</v>
      </c>
      <c r="Q11" s="14">
        <v>893</v>
      </c>
      <c r="R11" s="14">
        <v>694.6</v>
      </c>
      <c r="S11" s="14">
        <v>613</v>
      </c>
      <c r="T11" s="14">
        <v>1165</v>
      </c>
      <c r="U11" s="14">
        <v>866.2</v>
      </c>
      <c r="V11" s="14">
        <v>750.6</v>
      </c>
      <c r="W11" s="14">
        <v>704</v>
      </c>
      <c r="X11" s="10"/>
      <c r="AC11" s="16">
        <f t="shared" ref="AC11:AC12" si="11">K11</f>
        <v>5710</v>
      </c>
    </row>
    <row r="12" spans="1:36">
      <c r="A12">
        <v>1</v>
      </c>
      <c r="B12">
        <v>226</v>
      </c>
      <c r="C12" t="s">
        <v>59</v>
      </c>
      <c r="D12" t="s">
        <v>62</v>
      </c>
      <c r="E12" t="s">
        <v>61</v>
      </c>
      <c r="F12" t="s">
        <v>24</v>
      </c>
      <c r="G12" s="9">
        <f>IF(K1=1,Q12,0)+IF(K1=2,R12,0)+IF(K1=3,S12,0)+IF(K1=4,T12,0)+IF(K1=5,U12,0)+IF(K1=6,V12,0)+IF(K1=7,W12,0)</f>
        <v>835.8</v>
      </c>
      <c r="H12" s="1">
        <v>0.77083333333333337</v>
      </c>
      <c r="I12" s="6">
        <v>0.83987268518518521</v>
      </c>
      <c r="J12" s="4">
        <f t="shared" si="8"/>
        <v>6.9039351851851838E-2</v>
      </c>
      <c r="K12" s="2">
        <f t="shared" si="9"/>
        <v>5965</v>
      </c>
      <c r="L12" s="5">
        <f>(K12+(K3*K2-G12*K2))/24/60/60</f>
        <v>7.1150462962962971E-2</v>
      </c>
      <c r="M12" s="25">
        <v>5</v>
      </c>
      <c r="N12" s="16"/>
      <c r="P12" s="26" t="str">
        <f t="shared" si="10"/>
        <v>Dagmar</v>
      </c>
      <c r="Q12" s="14">
        <v>844.8</v>
      </c>
      <c r="R12" s="14">
        <v>673.6</v>
      </c>
      <c r="S12" s="14">
        <v>601</v>
      </c>
      <c r="T12" s="14">
        <v>1090</v>
      </c>
      <c r="U12" s="14">
        <v>835.8</v>
      </c>
      <c r="V12" s="14">
        <v>732.6</v>
      </c>
      <c r="W12" s="14">
        <v>681</v>
      </c>
      <c r="X12" s="10"/>
      <c r="AC12" s="16">
        <f t="shared" si="11"/>
        <v>5965</v>
      </c>
    </row>
    <row r="13" spans="1:36" s="3" customFormat="1">
      <c r="A13" s="3" t="s">
        <v>1</v>
      </c>
      <c r="B13" s="3" t="s">
        <v>3</v>
      </c>
      <c r="C13" s="3" t="s">
        <v>21</v>
      </c>
      <c r="D13" s="3" t="s">
        <v>2</v>
      </c>
      <c r="E13" s="3" t="s">
        <v>4</v>
      </c>
      <c r="F13" s="3" t="s">
        <v>22</v>
      </c>
      <c r="G13" s="3" t="s">
        <v>0</v>
      </c>
      <c r="H13" s="3" t="s">
        <v>20</v>
      </c>
      <c r="I13" s="3" t="s">
        <v>19</v>
      </c>
      <c r="J13" s="3" t="s">
        <v>18</v>
      </c>
      <c r="K13" s="13" t="s">
        <v>37</v>
      </c>
      <c r="L13" s="3" t="s">
        <v>16</v>
      </c>
      <c r="M13" s="13" t="s">
        <v>39</v>
      </c>
      <c r="N13" s="13"/>
      <c r="Q13" s="8"/>
      <c r="R13" s="8"/>
      <c r="S13" s="8"/>
      <c r="T13" s="8"/>
      <c r="U13" s="8"/>
      <c r="V13" s="8"/>
      <c r="W13" s="8"/>
      <c r="AB13" s="3" t="s">
        <v>51</v>
      </c>
      <c r="AC13" s="3">
        <f>MIN(AC14:AC17)</f>
        <v>3808</v>
      </c>
      <c r="AD13" s="3">
        <f t="shared" ref="AD13:AI13" si="12">MIN(AD14:AD18)</f>
        <v>4160</v>
      </c>
      <c r="AE13" s="3">
        <f t="shared" si="12"/>
        <v>4160</v>
      </c>
      <c r="AF13" s="3">
        <f t="shared" si="12"/>
        <v>4160</v>
      </c>
      <c r="AG13" s="3">
        <f t="shared" si="12"/>
        <v>4160</v>
      </c>
      <c r="AH13" s="3">
        <f t="shared" si="12"/>
        <v>4160</v>
      </c>
      <c r="AI13" s="3">
        <f t="shared" si="12"/>
        <v>4160</v>
      </c>
    </row>
    <row r="14" spans="1:36">
      <c r="A14">
        <v>2</v>
      </c>
      <c r="B14">
        <v>35</v>
      </c>
      <c r="C14" t="s">
        <v>10</v>
      </c>
      <c r="D14" t="s">
        <v>11</v>
      </c>
      <c r="E14" t="s">
        <v>12</v>
      </c>
      <c r="F14" t="s">
        <v>23</v>
      </c>
      <c r="G14" s="9">
        <f>IF(K1=1,Q14,0)+IF(K1=2,R14,0)+IF(K1=3,S14,0)+IF(K1=4,T14,0)+IF(K1=5,U14,0)+IF(K1=6,V14,0)+IF(K1=7,W14,0)</f>
        <v>749</v>
      </c>
      <c r="H14" s="1">
        <v>0.78125</v>
      </c>
      <c r="I14" s="6">
        <v>0.82532407407407404</v>
      </c>
      <c r="J14" s="4">
        <f t="shared" ref="J14:J17" si="13">I14-H14</f>
        <v>4.4074074074074043E-2</v>
      </c>
      <c r="K14" s="2">
        <f t="shared" ref="K14:K17" si="14">(HOUR(J14)*3600)+(MINUTE(J14)*60)+SECOND(J14)</f>
        <v>3808</v>
      </c>
      <c r="L14" s="5">
        <f>(K14+(K3*K2-G14*K2))/24/60/60</f>
        <v>5.2212962962962968E-2</v>
      </c>
      <c r="M14" s="30">
        <v>1</v>
      </c>
      <c r="N14" s="16"/>
      <c r="P14" s="11" t="str">
        <f>D14</f>
        <v>Orkanen</v>
      </c>
      <c r="Q14" s="14">
        <v>752.2</v>
      </c>
      <c r="R14" s="14">
        <v>586.6</v>
      </c>
      <c r="S14" s="14">
        <v>522.20000000000005</v>
      </c>
      <c r="T14" s="14">
        <v>1003</v>
      </c>
      <c r="U14" s="14">
        <v>749</v>
      </c>
      <c r="V14" s="14">
        <v>649</v>
      </c>
      <c r="W14" s="14">
        <v>595.20000000000005</v>
      </c>
      <c r="X14" s="10"/>
      <c r="AC14" s="16">
        <f>K14</f>
        <v>3808</v>
      </c>
      <c r="AD14" t="str">
        <f>IF(AC14=AC13,"1",AC14)</f>
        <v>1</v>
      </c>
      <c r="AE14" t="str">
        <f>IF(AD14=AD13,"2",AD14)</f>
        <v>1</v>
      </c>
      <c r="AF14" t="str">
        <f>IF(AE14=AE13,"3",AE14)</f>
        <v>1</v>
      </c>
      <c r="AG14" t="str">
        <f>IF(AF14=AF13,"4",AF14)</f>
        <v>1</v>
      </c>
      <c r="AH14" t="str">
        <f>IF(AG14=AG13,"5",AG14)</f>
        <v>1</v>
      </c>
      <c r="AI14" t="str">
        <f>IF(AH14=AH13,"6",AH14)</f>
        <v>1</v>
      </c>
      <c r="AJ14" t="str">
        <f>IF(AI14=AI13,"7",AI14)</f>
        <v>1</v>
      </c>
    </row>
    <row r="15" spans="1:36">
      <c r="A15">
        <v>2</v>
      </c>
      <c r="B15">
        <v>8</v>
      </c>
      <c r="C15" t="s">
        <v>13</v>
      </c>
      <c r="D15" t="s">
        <v>14</v>
      </c>
      <c r="E15" t="s">
        <v>15</v>
      </c>
      <c r="F15" t="s">
        <v>23</v>
      </c>
      <c r="G15" s="9">
        <f>IF(K1=1,Q15,0)+IF(K1=2,R15,0)+IF(K1=3,S15,0)+IF(K1=4,T15,0)+IF(K1=5,U15,0)+IF(K1=6,V15,0)+IF(K1=7,W15,0)</f>
        <v>720.6</v>
      </c>
      <c r="H15" s="1">
        <v>0.78125</v>
      </c>
      <c r="I15" s="6">
        <v>0.8299305555555555</v>
      </c>
      <c r="J15" s="4">
        <f t="shared" si="13"/>
        <v>4.8680555555555505E-2</v>
      </c>
      <c r="K15" s="2">
        <f t="shared" si="14"/>
        <v>4206</v>
      </c>
      <c r="L15" s="5">
        <f>(K15+(K3*K2-G15*K2))/24/60/60</f>
        <v>5.8791666666666673E-2</v>
      </c>
      <c r="M15" s="25">
        <v>3</v>
      </c>
      <c r="N15" s="16"/>
      <c r="P15" s="11" t="str">
        <f t="shared" ref="P15:P17" si="15">D15</f>
        <v>Vita</v>
      </c>
      <c r="Q15" s="14">
        <v>728</v>
      </c>
      <c r="R15" s="14">
        <v>573.6</v>
      </c>
      <c r="S15" s="14">
        <v>507.8</v>
      </c>
      <c r="T15" s="14">
        <v>950.8</v>
      </c>
      <c r="U15" s="14">
        <v>720.6</v>
      </c>
      <c r="V15" s="14">
        <v>618.6</v>
      </c>
      <c r="W15" s="14">
        <v>580.4</v>
      </c>
      <c r="X15" s="10"/>
      <c r="AC15" s="16">
        <f t="shared" ref="AC15:AC17" si="16">K15</f>
        <v>4206</v>
      </c>
      <c r="AD15">
        <f>IF(AC15=AC13,"1",AC15)</f>
        <v>4206</v>
      </c>
      <c r="AE15">
        <f>IF(AD15=AD13,"2",AD15)</f>
        <v>4206</v>
      </c>
      <c r="AF15">
        <f>IF(AE15=AE13,"3",AE15)</f>
        <v>4206</v>
      </c>
      <c r="AG15">
        <f>IF(AF15=AF13,"4",AF15)</f>
        <v>4206</v>
      </c>
      <c r="AH15">
        <f>IF(AG15=AG13,"5",AG15)</f>
        <v>4206</v>
      </c>
      <c r="AI15">
        <f>IF(AH15=AH13,"6",AH15)</f>
        <v>4206</v>
      </c>
      <c r="AJ15">
        <f>IF(AI15=AI13,"7",AI15)</f>
        <v>4206</v>
      </c>
    </row>
    <row r="16" spans="1:36">
      <c r="A16">
        <v>2</v>
      </c>
      <c r="B16">
        <v>90</v>
      </c>
      <c r="C16" t="s">
        <v>10</v>
      </c>
      <c r="D16" s="7" t="s">
        <v>53</v>
      </c>
      <c r="E16" t="s">
        <v>52</v>
      </c>
      <c r="F16" t="s">
        <v>23</v>
      </c>
      <c r="G16" s="9">
        <f>IF(K1=1,Q16,0)+IF(K1=2,R16,0)+IF(K1=3,S16,0)+IF(K1=4,T16,0)+IF(K1=5,U16,0)+IF(K1=6,V16,0)+IF(K1=7,W16,0)</f>
        <v>749</v>
      </c>
      <c r="H16" s="1">
        <v>0.78125</v>
      </c>
      <c r="I16" s="28" t="s">
        <v>63</v>
      </c>
      <c r="J16" s="4"/>
      <c r="K16" s="2"/>
      <c r="L16" s="5"/>
      <c r="M16" s="25"/>
      <c r="N16" s="16"/>
      <c r="P16" s="11" t="s">
        <v>53</v>
      </c>
      <c r="Q16" s="14">
        <v>752.2</v>
      </c>
      <c r="R16" s="14">
        <v>586.6</v>
      </c>
      <c r="S16" s="14">
        <v>522.20000000000005</v>
      </c>
      <c r="T16" s="14">
        <v>1003</v>
      </c>
      <c r="U16" s="15">
        <v>749</v>
      </c>
      <c r="V16" s="14">
        <v>649</v>
      </c>
      <c r="W16" s="14">
        <v>595.20000000000005</v>
      </c>
      <c r="X16" s="10"/>
      <c r="AC16" s="5"/>
    </row>
    <row r="17" spans="1:41">
      <c r="A17">
        <v>2</v>
      </c>
      <c r="B17">
        <v>25</v>
      </c>
      <c r="C17" t="s">
        <v>45</v>
      </c>
      <c r="D17" t="s">
        <v>47</v>
      </c>
      <c r="E17" t="s">
        <v>46</v>
      </c>
      <c r="F17" t="s">
        <v>23</v>
      </c>
      <c r="G17" s="9">
        <f>IF(K1=1,Q17,0)+IF(K1=2,R17,0)+IF(K1=3,S17,0)+IF(K1=4,T17,0)+IF(K1=5,U17,0)+IF(K1=6,V17,0)+IF(K1=7,W17,0)</f>
        <v>751.8</v>
      </c>
      <c r="H17" s="1">
        <v>0.78125</v>
      </c>
      <c r="I17" s="6">
        <v>0.8327430555555555</v>
      </c>
      <c r="J17" s="4">
        <f t="shared" si="13"/>
        <v>5.14930555555555E-2</v>
      </c>
      <c r="K17" s="2">
        <f t="shared" si="14"/>
        <v>4449</v>
      </c>
      <c r="L17" s="5">
        <f>(K17+(K3*K2-G17*K2))/24/60/60</f>
        <v>5.9437500000000018E-2</v>
      </c>
      <c r="M17" s="25">
        <v>4</v>
      </c>
      <c r="N17" s="16"/>
      <c r="P17" s="11" t="str">
        <f t="shared" si="15"/>
        <v>Dalsgaard</v>
      </c>
      <c r="Q17" s="14">
        <v>745.4</v>
      </c>
      <c r="R17" s="14">
        <v>600.79999999999995</v>
      </c>
      <c r="S17" s="14">
        <v>535.20000000000005</v>
      </c>
      <c r="T17" s="14">
        <v>967.4</v>
      </c>
      <c r="U17" s="14">
        <v>751.8</v>
      </c>
      <c r="V17" s="14">
        <v>659.6</v>
      </c>
      <c r="W17" s="14">
        <v>606.20000000000005</v>
      </c>
      <c r="X17" s="10"/>
      <c r="AC17" s="16">
        <f t="shared" si="16"/>
        <v>4449</v>
      </c>
      <c r="AD17">
        <f>IF(AC17=AC13,"1",AC17)</f>
        <v>4449</v>
      </c>
      <c r="AE17">
        <f>IF(AD17=AD13,"2",AD17)</f>
        <v>4449</v>
      </c>
      <c r="AF17">
        <f>IF(AE17=AE13,"3",AE17)</f>
        <v>4449</v>
      </c>
      <c r="AG17">
        <f>IF(AF17=AF13,"4",AF17)</f>
        <v>4449</v>
      </c>
      <c r="AH17">
        <f>IF(AG17=AG13,"5",AG17)</f>
        <v>4449</v>
      </c>
      <c r="AI17">
        <f>IF(AH17=AH13,"6",AH17)</f>
        <v>4449</v>
      </c>
      <c r="AJ17">
        <f>IF(AI17=AI13,"7",AI17)</f>
        <v>4449</v>
      </c>
    </row>
    <row r="18" spans="1:41">
      <c r="A18">
        <v>2</v>
      </c>
      <c r="B18">
        <v>20</v>
      </c>
      <c r="C18" t="s">
        <v>45</v>
      </c>
      <c r="D18" t="s">
        <v>58</v>
      </c>
      <c r="E18" t="s">
        <v>55</v>
      </c>
      <c r="F18" t="s">
        <v>23</v>
      </c>
      <c r="G18" s="9">
        <f>IF(K1=1,Q18,0)+IF(K1=2,R18,0)+IF(K1=3,S18,0)+IF(K1=4,T18,0)+IF(K1=5,U18,0)+IF(K1=6,V18,0)+IF(K1=7,W18,0)</f>
        <v>751.8</v>
      </c>
      <c r="H18" s="1">
        <v>0.78125</v>
      </c>
      <c r="I18" s="6">
        <v>0.82939814814814816</v>
      </c>
      <c r="J18" s="4">
        <f t="shared" ref="J18" si="17">I18-H18</f>
        <v>4.8148148148148162E-2</v>
      </c>
      <c r="K18" s="2">
        <f t="shared" ref="K18" si="18">(HOUR(J18)*3600)+(MINUTE(J18)*60)+SECOND(J18)</f>
        <v>4160</v>
      </c>
      <c r="L18" s="5">
        <f>(K18+(K3*K2-G18*K2))/24/60/60</f>
        <v>5.6092592592592611E-2</v>
      </c>
      <c r="M18" s="25">
        <v>2</v>
      </c>
      <c r="N18" s="16"/>
      <c r="P18" s="11" t="s">
        <v>54</v>
      </c>
      <c r="Q18" s="14">
        <v>745.4</v>
      </c>
      <c r="R18" s="14">
        <v>600.79999999999995</v>
      </c>
      <c r="S18" s="14">
        <v>535.20000000000005</v>
      </c>
      <c r="T18" s="14">
        <v>967.4</v>
      </c>
      <c r="U18" s="14">
        <v>751.8</v>
      </c>
      <c r="V18" s="14">
        <v>659.6</v>
      </c>
      <c r="W18" s="14">
        <v>606.20000000000005</v>
      </c>
      <c r="X18" s="10"/>
      <c r="AC18" s="16">
        <f t="shared" ref="AC18" si="19">K18</f>
        <v>4160</v>
      </c>
      <c r="AD18">
        <f>IF(AC18=AC14,"1",AC18)</f>
        <v>4160</v>
      </c>
      <c r="AE18">
        <f>IF(AD18=AD14,"2",AD18)</f>
        <v>4160</v>
      </c>
      <c r="AF18">
        <f>IF(AE18=AE14,"3",AE18)</f>
        <v>4160</v>
      </c>
      <c r="AG18">
        <f>IF(AF18=AF14,"4",AF18)</f>
        <v>4160</v>
      </c>
      <c r="AH18">
        <f>IF(AG18=AG14,"5",AG18)</f>
        <v>4160</v>
      </c>
      <c r="AI18">
        <f>IF(AH18=AH14,"6",AH18)</f>
        <v>4160</v>
      </c>
      <c r="AJ18">
        <f>IF(AI18=AI14,"7",AI18)</f>
        <v>4160</v>
      </c>
    </row>
    <row r="20" spans="1:41">
      <c r="B20" s="7" t="s">
        <v>38</v>
      </c>
    </row>
    <row r="22" spans="1:41" s="3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>
      <c r="E23" s="1"/>
    </row>
  </sheetData>
  <mergeCells count="1">
    <mergeCell ref="A1:H2"/>
  </mergeCells>
  <phoneticPr fontId="0" type="noConversion"/>
  <pageMargins left="0.75" right="0.75" top="0.96" bottom="0.59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2013-05-06T10:51:35Z</cp:lastPrinted>
  <dcterms:created xsi:type="dcterms:W3CDTF">2001-02-23T03:42:25Z</dcterms:created>
  <dcterms:modified xsi:type="dcterms:W3CDTF">2015-08-21T14:05:26Z</dcterms:modified>
</cp:coreProperties>
</file>